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xr:revisionPtr revIDLastSave="0" documentId="13_ncr:1_{A3F24B1F-7E78-4007-91A7-28D87E0D5B0D}" xr6:coauthVersionLast="47" xr6:coauthVersionMax="47" xr10:uidLastSave="{00000000-0000-0000-0000-000000000000}"/>
  <bookViews>
    <workbookView xWindow="-120" yWindow="-120" windowWidth="20730" windowHeight="11160" activeTab="2" xr2:uid="{9EB251A9-EAEC-47C9-A1E0-E7F5EA7F5D2F}"/>
  </bookViews>
  <sheets>
    <sheet name="Exponential Reg" sheetId="1" r:id="rId1"/>
    <sheet name="Power Reg" sheetId="2" r:id="rId2"/>
    <sheet name="Exponential (AB) Reg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I5" i="3"/>
  <c r="I6" i="3"/>
  <c r="I7" i="3"/>
  <c r="I8" i="3"/>
  <c r="I9" i="3"/>
  <c r="I10" i="3"/>
  <c r="I11" i="3"/>
  <c r="I4" i="3"/>
  <c r="E15" i="3"/>
  <c r="C15" i="3"/>
  <c r="H11" i="3"/>
  <c r="G11" i="3"/>
  <c r="F11" i="3"/>
  <c r="E11" i="3"/>
  <c r="D11" i="3"/>
  <c r="F10" i="3"/>
  <c r="E10" i="3"/>
  <c r="G10" i="3" s="1"/>
  <c r="D10" i="3"/>
  <c r="H10" i="3" s="1"/>
  <c r="E9" i="3"/>
  <c r="G9" i="3" s="1"/>
  <c r="D9" i="3"/>
  <c r="H9" i="3" s="1"/>
  <c r="F8" i="3"/>
  <c r="E8" i="3"/>
  <c r="H8" i="3" s="1"/>
  <c r="D8" i="3"/>
  <c r="H7" i="3"/>
  <c r="G7" i="3"/>
  <c r="F7" i="3"/>
  <c r="E7" i="3"/>
  <c r="D7" i="3"/>
  <c r="F6" i="3"/>
  <c r="E6" i="3"/>
  <c r="G6" i="3" s="1"/>
  <c r="D6" i="3"/>
  <c r="H6" i="3" s="1"/>
  <c r="G5" i="3"/>
  <c r="E5" i="3"/>
  <c r="D5" i="3"/>
  <c r="H5" i="3" s="1"/>
  <c r="F4" i="3"/>
  <c r="E4" i="3"/>
  <c r="H4" i="3" s="1"/>
  <c r="D4" i="3"/>
  <c r="D13" i="3" s="1"/>
  <c r="F19" i="2"/>
  <c r="I5" i="2"/>
  <c r="I6" i="2"/>
  <c r="I7" i="2"/>
  <c r="I8" i="2"/>
  <c r="I9" i="2"/>
  <c r="I10" i="2"/>
  <c r="I11" i="2"/>
  <c r="I4" i="2"/>
  <c r="D5" i="2"/>
  <c r="D6" i="2"/>
  <c r="D7" i="2"/>
  <c r="H7" i="2" s="1"/>
  <c r="D8" i="2"/>
  <c r="H8" i="2" s="1"/>
  <c r="D9" i="2"/>
  <c r="F9" i="2" s="1"/>
  <c r="D10" i="2"/>
  <c r="H10" i="2" s="1"/>
  <c r="D11" i="2"/>
  <c r="D4" i="2"/>
  <c r="F4" i="2" s="1"/>
  <c r="G11" i="2"/>
  <c r="F11" i="2"/>
  <c r="E11" i="2"/>
  <c r="H11" i="2"/>
  <c r="G10" i="2"/>
  <c r="E10" i="2"/>
  <c r="E9" i="2"/>
  <c r="E8" i="2"/>
  <c r="G8" i="2" s="1"/>
  <c r="F8" i="2"/>
  <c r="G7" i="2"/>
  <c r="F7" i="2"/>
  <c r="E7" i="2"/>
  <c r="G6" i="2"/>
  <c r="E6" i="2"/>
  <c r="H6" i="2"/>
  <c r="F5" i="2"/>
  <c r="E5" i="2"/>
  <c r="H5" i="2" s="1"/>
  <c r="H4" i="2"/>
  <c r="E4" i="2"/>
  <c r="G4" i="2" s="1"/>
  <c r="F19" i="1"/>
  <c r="C21" i="1"/>
  <c r="C19" i="1"/>
  <c r="C20" i="1"/>
  <c r="C18" i="1"/>
  <c r="I11" i="1"/>
  <c r="D13" i="1"/>
  <c r="F13" i="1"/>
  <c r="I5" i="1"/>
  <c r="I6" i="1"/>
  <c r="I7" i="1"/>
  <c r="I8" i="1"/>
  <c r="I9" i="1"/>
  <c r="I10" i="1"/>
  <c r="I4" i="1"/>
  <c r="E16" i="1"/>
  <c r="E15" i="1"/>
  <c r="C16" i="1"/>
  <c r="C15" i="1"/>
  <c r="E13" i="1"/>
  <c r="G13" i="1"/>
  <c r="H13" i="1"/>
  <c r="F5" i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H4" i="1"/>
  <c r="G4" i="1"/>
  <c r="F4" i="1"/>
  <c r="E5" i="1"/>
  <c r="E6" i="1"/>
  <c r="E7" i="1"/>
  <c r="E8" i="1"/>
  <c r="E9" i="1"/>
  <c r="E10" i="1"/>
  <c r="E11" i="1"/>
  <c r="E4" i="1"/>
  <c r="D5" i="1"/>
  <c r="D6" i="1"/>
  <c r="D7" i="1"/>
  <c r="D8" i="1"/>
  <c r="D9" i="1"/>
  <c r="D10" i="1"/>
  <c r="D11" i="1"/>
  <c r="D4" i="1"/>
  <c r="H13" i="3" l="1"/>
  <c r="C16" i="3"/>
  <c r="E16" i="3" s="1"/>
  <c r="F5" i="3"/>
  <c r="F13" i="3" s="1"/>
  <c r="F9" i="3"/>
  <c r="E13" i="3"/>
  <c r="C18" i="3"/>
  <c r="C19" i="3" s="1"/>
  <c r="G4" i="3"/>
  <c r="G13" i="3" s="1"/>
  <c r="G8" i="3"/>
  <c r="H9" i="2"/>
  <c r="H13" i="2"/>
  <c r="C15" i="2"/>
  <c r="E15" i="2" s="1"/>
  <c r="F6" i="2"/>
  <c r="F10" i="2"/>
  <c r="C16" i="2"/>
  <c r="E16" i="2" s="1"/>
  <c r="D13" i="2"/>
  <c r="G5" i="2"/>
  <c r="G9" i="2"/>
  <c r="G13" i="2" s="1"/>
  <c r="E13" i="2"/>
  <c r="C18" i="2"/>
  <c r="C19" i="2" s="1"/>
  <c r="F13" i="2" l="1"/>
  <c r="C20" i="3" l="1"/>
  <c r="C21" i="3" s="1"/>
  <c r="C20" i="2"/>
  <c r="C21" i="2" s="1"/>
</calcChain>
</file>

<file path=xl/sharedStrings.xml><?xml version="1.0" encoding="utf-8"?>
<sst xmlns="http://schemas.openxmlformats.org/spreadsheetml/2006/main" count="72" uniqueCount="25">
  <si>
    <t>x</t>
  </si>
  <si>
    <t>y</t>
  </si>
  <si>
    <t>Exponential Regression: y = A e^(Bx)</t>
  </si>
  <si>
    <t>X = x</t>
  </si>
  <si>
    <t>X^2</t>
  </si>
  <si>
    <t>Y^2</t>
  </si>
  <si>
    <t>XY</t>
  </si>
  <si>
    <t>No</t>
  </si>
  <si>
    <t>Sum=</t>
  </si>
  <si>
    <t>D=</t>
  </si>
  <si>
    <t>C=</t>
  </si>
  <si>
    <t>B=</t>
  </si>
  <si>
    <t>A=</t>
  </si>
  <si>
    <t>y_pred</t>
  </si>
  <si>
    <t>Correlation coefficient:</t>
  </si>
  <si>
    <t>Type I:</t>
  </si>
  <si>
    <t>Type II:</t>
  </si>
  <si>
    <t>r=</t>
  </si>
  <si>
    <t>r^2=</t>
  </si>
  <si>
    <t>Forecast:</t>
  </si>
  <si>
    <t>x=13, y=</t>
  </si>
  <si>
    <t>Power Regression: y = A x^B</t>
  </si>
  <si>
    <t>X = ln x</t>
  </si>
  <si>
    <t>Y = ln y</t>
  </si>
  <si>
    <t>Exponential (AB) Regression: y = A B^x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</si>
</sst>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22199185870694255"/>
                  <c:y val="-1.7929060950714493E-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'Exponential Reg'!$B$4:$B$11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</c:numCache>
            </c:numRef>
          </c:xVal>
          <c:yVal>
            <c:numRef>
              <c:f>'Exponential Reg'!$C$4:$C$11</c:f>
              <c:numCache>
                <c:formatCode>General</c:formatCode>
                <c:ptCount val="8"/>
                <c:pt idx="0">
                  <c:v>50000</c:v>
                </c:pt>
                <c:pt idx="1">
                  <c:v>95000</c:v>
                </c:pt>
                <c:pt idx="2">
                  <c:v>175000</c:v>
                </c:pt>
                <c:pt idx="3">
                  <c:v>360000</c:v>
                </c:pt>
                <c:pt idx="4">
                  <c:v>1150000</c:v>
                </c:pt>
                <c:pt idx="5">
                  <c:v>2200000</c:v>
                </c:pt>
                <c:pt idx="6">
                  <c:v>4500000</c:v>
                </c:pt>
                <c:pt idx="7">
                  <c:v>8800000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3B-40C4-9DC3-B03314A6C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270111"/>
        <c:axId val="380270527"/>
      </c:scatterChart>
      <c:valAx>
        <c:axId val="38027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527"/>
        <c:crosses val="autoZero"/>
        <c:crossBetween val="midCat"/>
      </c:valAx>
      <c:valAx>
        <c:axId val="38027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22999185695716165"/>
                  <c:y val="-0.25045822397200351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'Power Reg'!$B$4:$B$11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</c:numCache>
            </c:numRef>
          </c:xVal>
          <c:yVal>
            <c:numRef>
              <c:f>'Power Reg'!$C$4:$C$11</c:f>
              <c:numCache>
                <c:formatCode>General</c:formatCode>
                <c:ptCount val="8"/>
                <c:pt idx="0">
                  <c:v>50000</c:v>
                </c:pt>
                <c:pt idx="1">
                  <c:v>95000</c:v>
                </c:pt>
                <c:pt idx="2">
                  <c:v>175000</c:v>
                </c:pt>
                <c:pt idx="3">
                  <c:v>360000</c:v>
                </c:pt>
                <c:pt idx="4">
                  <c:v>1150000</c:v>
                </c:pt>
                <c:pt idx="5">
                  <c:v>2200000</c:v>
                </c:pt>
                <c:pt idx="6">
                  <c:v>4500000</c:v>
                </c:pt>
                <c:pt idx="7">
                  <c:v>8800000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81-4622-ABB8-662D3AFBE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270111"/>
        <c:axId val="380270527"/>
      </c:scatterChart>
      <c:valAx>
        <c:axId val="38027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527"/>
        <c:crosses val="autoZero"/>
        <c:crossBetween val="midCat"/>
      </c:valAx>
      <c:valAx>
        <c:axId val="38027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'Exponential (AB) Reg'!$B$4:$B$11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</c:numCache>
            </c:numRef>
          </c:xVal>
          <c:yVal>
            <c:numRef>
              <c:f>'Exponential (AB) Reg'!$C$4:$C$11</c:f>
              <c:numCache>
                <c:formatCode>General</c:formatCode>
                <c:ptCount val="8"/>
                <c:pt idx="0">
                  <c:v>50000</c:v>
                </c:pt>
                <c:pt idx="1">
                  <c:v>95000</c:v>
                </c:pt>
                <c:pt idx="2">
                  <c:v>175000</c:v>
                </c:pt>
                <c:pt idx="3">
                  <c:v>360000</c:v>
                </c:pt>
                <c:pt idx="4">
                  <c:v>1150000</c:v>
                </c:pt>
                <c:pt idx="5">
                  <c:v>2200000</c:v>
                </c:pt>
                <c:pt idx="6">
                  <c:v>4500000</c:v>
                </c:pt>
                <c:pt idx="7">
                  <c:v>8800000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CB-4766-911F-275BD61FD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270111"/>
        <c:axId val="380270527"/>
      </c:scatterChart>
      <c:valAx>
        <c:axId val="38027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527"/>
        <c:crosses val="autoZero"/>
        <c:crossBetween val="midCat"/>
      </c:valAx>
      <c:valAx>
        <c:axId val="38027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70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49696</xdr:colOff>
      <xdr:row>0</xdr:row>
      <xdr:rowOff>44726</xdr:rowOff>
    </xdr:from>
    <xdr:to>
      <xdr:col>16</xdr:col>
      <xdr:colOff>331305</xdr:colOff>
      <xdr:row>14</xdr:row>
      <xdr:rowOff>120926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021F39-C045-4BE7-BB02-D433CF6C3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49696</xdr:colOff>
      <xdr:row>0</xdr:row>
      <xdr:rowOff>44726</xdr:rowOff>
    </xdr:from>
    <xdr:to>
      <xdr:col>16</xdr:col>
      <xdr:colOff>331305</xdr:colOff>
      <xdr:row>14</xdr:row>
      <xdr:rowOff>120926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3A85A6-B6FD-4568-91CA-7921EE7B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49696</xdr:colOff>
      <xdr:row>0</xdr:row>
      <xdr:rowOff>44726</xdr:rowOff>
    </xdr:from>
    <xdr:to>
      <xdr:col>16</xdr:col>
      <xdr:colOff>331305</xdr:colOff>
      <xdr:row>14</xdr:row>
      <xdr:rowOff>120926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245C2-2366-4F25-B70A-80D161697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EE93-F71A-418C-8F3D-16807A8DE047}">
  <dimension ref="A1:I21"/>
  <sheetViews>
    <sheetView topLeftCell="A4" zoomScale="115" zoomScaleNormal="115" workbookViewId="0">
      <selection activeCell="F19" sqref="F19"/>
    </sheetView>
  </sheetViews>
  <sheetFormatPr defaultRowHeight="15" x14ac:dyDescent="0.25"/>
  <cols>
    <col min="3" max="3" width="13.42578125" bestFit="1" customWidth="1"/>
    <col min="5" max="5" width="13.42578125" bestFit="1" customWidth="1"/>
    <col min="6" max="6" width="12" bestFit="1" customWidth="1"/>
    <col min="9" max="9" width="13.140625" bestFit="1" customWidth="1"/>
  </cols>
  <sheetData>
    <row r="1" spans="1:9" x14ac:dyDescent="0.25">
      <c r="A1" t="s">
        <v>2</v>
      </c>
    </row>
    <row r="3" spans="1:9" x14ac:dyDescent="0.25">
      <c r="A3" s="1" t="s">
        <v>7</v>
      </c>
      <c r="B3" s="1" t="s">
        <v>0</v>
      </c>
      <c r="C3" s="1" t="s">
        <v>1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13</v>
      </c>
    </row>
    <row r="4" spans="1:9" x14ac:dyDescent="0.25">
      <c r="A4">
        <v>1</v>
      </c>
      <c r="B4">
        <v>4</v>
      </c>
      <c r="C4">
        <v>50000</v>
      </c>
      <c r="D4">
        <f>B4</f>
        <v>4</v>
      </c>
      <c r="E4">
        <f>LN(C4)</f>
        <v>10.819778284410283</v>
      </c>
      <c r="F4">
        <f>D4^2</f>
        <v>16</v>
      </c>
      <c r="G4">
        <f>E4^2</f>
        <v>117.06760212379633</v>
      </c>
      <c r="H4">
        <f>D4*E4</f>
        <v>43.279113137641133</v>
      </c>
      <c r="I4">
        <f>$E$16*EXP($E$15*B4)</f>
        <v>49601.418875919451</v>
      </c>
    </row>
    <row r="5" spans="1:9" x14ac:dyDescent="0.25">
      <c r="A5">
        <v>2</v>
      </c>
      <c r="B5">
        <v>5</v>
      </c>
      <c r="C5">
        <v>95000</v>
      </c>
      <c r="D5">
        <f t="shared" ref="D5:D12" si="0">B5</f>
        <v>5</v>
      </c>
      <c r="E5">
        <f t="shared" ref="E5:E11" si="1">LN(C5)</f>
        <v>11.461632170582678</v>
      </c>
      <c r="F5">
        <f t="shared" ref="F5:F12" si="2">D5^2</f>
        <v>25</v>
      </c>
      <c r="G5">
        <f t="shared" ref="G5:G11" si="3">E5^2</f>
        <v>131.36901201373581</v>
      </c>
      <c r="H5">
        <f t="shared" ref="H5:H11" si="4">D5*E5</f>
        <v>57.308160852913389</v>
      </c>
      <c r="I5">
        <f t="shared" ref="I5:I12" si="5">$E$16*EXP($E$15*B5)</f>
        <v>94193.759990334787</v>
      </c>
    </row>
    <row r="6" spans="1:9" x14ac:dyDescent="0.25">
      <c r="A6">
        <v>3</v>
      </c>
      <c r="B6">
        <v>6</v>
      </c>
      <c r="C6">
        <v>175000</v>
      </c>
      <c r="D6">
        <f t="shared" si="0"/>
        <v>6</v>
      </c>
      <c r="E6">
        <f t="shared" si="1"/>
        <v>12.072541252905651</v>
      </c>
      <c r="F6">
        <f t="shared" si="2"/>
        <v>36</v>
      </c>
      <c r="G6">
        <f t="shared" si="3"/>
        <v>145.74625230310875</v>
      </c>
      <c r="H6">
        <f t="shared" si="4"/>
        <v>72.435247517433908</v>
      </c>
      <c r="I6">
        <f t="shared" si="5"/>
        <v>178875.21410046215</v>
      </c>
    </row>
    <row r="7" spans="1:9" x14ac:dyDescent="0.25">
      <c r="A7">
        <v>4</v>
      </c>
      <c r="B7">
        <v>7</v>
      </c>
      <c r="C7">
        <v>360000</v>
      </c>
      <c r="D7">
        <f t="shared" si="0"/>
        <v>7</v>
      </c>
      <c r="E7">
        <f t="shared" si="1"/>
        <v>12.793859310432293</v>
      </c>
      <c r="F7">
        <f t="shared" si="2"/>
        <v>49</v>
      </c>
      <c r="G7">
        <f t="shared" si="3"/>
        <v>163.68283605513506</v>
      </c>
      <c r="H7">
        <f t="shared" si="4"/>
        <v>89.557015173026045</v>
      </c>
      <c r="I7">
        <f t="shared" si="5"/>
        <v>339686.43169960822</v>
      </c>
    </row>
    <row r="8" spans="1:9" x14ac:dyDescent="0.25">
      <c r="A8">
        <v>5</v>
      </c>
      <c r="B8">
        <v>9</v>
      </c>
      <c r="C8">
        <v>1150000</v>
      </c>
      <c r="D8">
        <f t="shared" si="0"/>
        <v>9</v>
      </c>
      <c r="E8">
        <f t="shared" si="1"/>
        <v>13.955272500339433</v>
      </c>
      <c r="F8">
        <f t="shared" si="2"/>
        <v>81</v>
      </c>
      <c r="G8">
        <f t="shared" si="3"/>
        <v>194.74963055873002</v>
      </c>
      <c r="H8">
        <f t="shared" si="4"/>
        <v>125.5974525030549</v>
      </c>
      <c r="I8">
        <f t="shared" si="5"/>
        <v>1224994.8605157344</v>
      </c>
    </row>
    <row r="9" spans="1:9" x14ac:dyDescent="0.25">
      <c r="A9">
        <v>6</v>
      </c>
      <c r="B9">
        <v>10</v>
      </c>
      <c r="C9">
        <v>2200000</v>
      </c>
      <c r="D9">
        <f t="shared" si="0"/>
        <v>10</v>
      </c>
      <c r="E9">
        <f t="shared" si="1"/>
        <v>14.603967918328545</v>
      </c>
      <c r="F9">
        <f t="shared" si="2"/>
        <v>100</v>
      </c>
      <c r="G9">
        <f t="shared" si="3"/>
        <v>213.27587895956935</v>
      </c>
      <c r="H9">
        <f t="shared" si="4"/>
        <v>146.03967918328544</v>
      </c>
      <c r="I9">
        <f t="shared" si="5"/>
        <v>2326281.6769306329</v>
      </c>
    </row>
    <row r="10" spans="1:9" x14ac:dyDescent="0.25">
      <c r="A10">
        <v>7</v>
      </c>
      <c r="B10">
        <v>11</v>
      </c>
      <c r="C10">
        <v>4500000</v>
      </c>
      <c r="D10">
        <f t="shared" si="0"/>
        <v>11</v>
      </c>
      <c r="E10">
        <f t="shared" si="1"/>
        <v>15.319587954740548</v>
      </c>
      <c r="F10">
        <f t="shared" si="2"/>
        <v>121</v>
      </c>
      <c r="G10">
        <f t="shared" si="3"/>
        <v>234.68977510303171</v>
      </c>
      <c r="H10">
        <f t="shared" si="4"/>
        <v>168.51546750214604</v>
      </c>
      <c r="I10">
        <f t="shared" si="5"/>
        <v>4417640.1182163935</v>
      </c>
    </row>
    <row r="11" spans="1:9" x14ac:dyDescent="0.25">
      <c r="A11">
        <v>8</v>
      </c>
      <c r="B11">
        <v>12</v>
      </c>
      <c r="C11">
        <v>8800000</v>
      </c>
      <c r="D11">
        <f t="shared" si="0"/>
        <v>12</v>
      </c>
      <c r="E11">
        <f t="shared" si="1"/>
        <v>15.990262279448435</v>
      </c>
      <c r="F11">
        <f t="shared" si="2"/>
        <v>144</v>
      </c>
      <c r="G11">
        <f t="shared" si="3"/>
        <v>255.68848776555149</v>
      </c>
      <c r="H11">
        <f t="shared" si="4"/>
        <v>191.88314735338122</v>
      </c>
      <c r="I11">
        <f t="shared" si="5"/>
        <v>8389157.8597757574</v>
      </c>
    </row>
    <row r="13" spans="1:9" x14ac:dyDescent="0.25">
      <c r="A13" t="s">
        <v>8</v>
      </c>
      <c r="D13" s="2">
        <f>SUM(D4:D12)</f>
        <v>64</v>
      </c>
      <c r="E13" s="2">
        <f t="shared" ref="E13:H13" si="6">SUM(E4:E11)</f>
        <v>107.01690167118788</v>
      </c>
      <c r="F13" s="2">
        <f>SUM(F4:F12)</f>
        <v>572</v>
      </c>
      <c r="G13" s="2">
        <f t="shared" si="6"/>
        <v>1456.2694748826584</v>
      </c>
      <c r="H13" s="2">
        <f t="shared" si="6"/>
        <v>894.61528322288211</v>
      </c>
    </row>
    <row r="15" spans="1:9" x14ac:dyDescent="0.25">
      <c r="B15" s="3" t="s">
        <v>9</v>
      </c>
      <c r="C15">
        <f>SLOPE(E4:E11,D4:D11)</f>
        <v>0.64133449755631899</v>
      </c>
      <c r="D15" s="3" t="s">
        <v>11</v>
      </c>
      <c r="E15">
        <f>C15</f>
        <v>0.64133449755631899</v>
      </c>
    </row>
    <row r="16" spans="1:9" x14ac:dyDescent="0.25">
      <c r="B16" s="3" t="s">
        <v>10</v>
      </c>
      <c r="C16">
        <f>INTERCEPT(E4:E11,D4:D11)</f>
        <v>8.2464367284479323</v>
      </c>
      <c r="D16" s="3" t="s">
        <v>12</v>
      </c>
      <c r="E16">
        <f>EXP(C16)</f>
        <v>3814.0112219012931</v>
      </c>
    </row>
    <row r="17" spans="1:6" x14ac:dyDescent="0.25">
      <c r="A17" t="s">
        <v>14</v>
      </c>
    </row>
    <row r="18" spans="1:6" x14ac:dyDescent="0.25">
      <c r="A18" t="s">
        <v>15</v>
      </c>
      <c r="B18" s="3" t="s">
        <v>17</v>
      </c>
      <c r="C18">
        <f>CORREL(E4:E11,D4:D11)</f>
        <v>0.99972207730424723</v>
      </c>
      <c r="E18" t="s">
        <v>19</v>
      </c>
    </row>
    <row r="19" spans="1:6" x14ac:dyDescent="0.25">
      <c r="B19" s="3" t="s">
        <v>18</v>
      </c>
      <c r="C19">
        <f>C18^2</f>
        <v>0.99944423184951925</v>
      </c>
      <c r="E19" t="s">
        <v>20</v>
      </c>
      <c r="F19">
        <f>$E$16*EXP($E$15*13)</f>
        <v>15931123.340271585</v>
      </c>
    </row>
    <row r="20" spans="1:6" x14ac:dyDescent="0.25">
      <c r="A20" t="s">
        <v>16</v>
      </c>
      <c r="B20" s="3" t="s">
        <v>17</v>
      </c>
      <c r="C20">
        <f>CORREL(I4:I11,C4:C11)</f>
        <v>0.99955565745634245</v>
      </c>
    </row>
    <row r="21" spans="1:6" x14ac:dyDescent="0.25">
      <c r="B21" s="3" t="s">
        <v>18</v>
      </c>
      <c r="C21">
        <f>C20^2</f>
        <v>0.99911151235298101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0940-9B3F-43DB-804B-693F7A7860F2}">
  <dimension ref="A1:I21"/>
  <sheetViews>
    <sheetView zoomScale="115" zoomScaleNormal="115" workbookViewId="0">
      <selection activeCell="F19" sqref="F19"/>
    </sheetView>
  </sheetViews>
  <sheetFormatPr defaultRowHeight="15" x14ac:dyDescent="0.25"/>
  <cols>
    <col min="3" max="3" width="13.42578125" bestFit="1" customWidth="1"/>
    <col min="5" max="5" width="13.42578125" bestFit="1" customWidth="1"/>
    <col min="6" max="6" width="12" bestFit="1" customWidth="1"/>
    <col min="9" max="9" width="13.140625" bestFit="1" customWidth="1"/>
  </cols>
  <sheetData>
    <row r="1" spans="1:9" x14ac:dyDescent="0.25">
      <c r="A1" t="s">
        <v>21</v>
      </c>
    </row>
    <row r="3" spans="1:9" x14ac:dyDescent="0.25">
      <c r="A3" s="1" t="s">
        <v>7</v>
      </c>
      <c r="B3" s="1" t="s">
        <v>0</v>
      </c>
      <c r="C3" s="1" t="s">
        <v>1</v>
      </c>
      <c r="D3" s="1" t="s">
        <v>22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13</v>
      </c>
    </row>
    <row r="4" spans="1:9" x14ac:dyDescent="0.25">
      <c r="A4">
        <v>1</v>
      </c>
      <c r="B4">
        <v>4</v>
      </c>
      <c r="C4">
        <v>50000</v>
      </c>
      <c r="D4">
        <f>LN(B4)</f>
        <v>1.3862943611198906</v>
      </c>
      <c r="E4">
        <f>LN(C4)</f>
        <v>10.819778284410283</v>
      </c>
      <c r="F4">
        <f>D4^2</f>
        <v>1.9218120556728056</v>
      </c>
      <c r="G4">
        <f>E4^2</f>
        <v>117.06760212379633</v>
      </c>
      <c r="H4">
        <f>D4*E4</f>
        <v>14.99939762424542</v>
      </c>
      <c r="I4">
        <f>$E$16*B4^$E$15</f>
        <v>33928.95923144494</v>
      </c>
    </row>
    <row r="5" spans="1:9" x14ac:dyDescent="0.25">
      <c r="A5">
        <v>2</v>
      </c>
      <c r="B5">
        <v>5</v>
      </c>
      <c r="C5">
        <v>95000</v>
      </c>
      <c r="D5">
        <f t="shared" ref="D5:D11" si="0">LN(B5)</f>
        <v>1.6094379124341003</v>
      </c>
      <c r="E5">
        <f t="shared" ref="E5:E11" si="1">LN(C5)</f>
        <v>11.461632170582678</v>
      </c>
      <c r="F5">
        <f t="shared" ref="F5:G12" si="2">D5^2</f>
        <v>2.5902903939802346</v>
      </c>
      <c r="G5">
        <f t="shared" si="2"/>
        <v>131.36901201373581</v>
      </c>
      <c r="H5">
        <f t="shared" ref="H5:H11" si="3">D5*E5</f>
        <v>18.446785353710112</v>
      </c>
      <c r="I5">
        <f t="shared" ref="I5:I11" si="4">$E$16*B5^$E$15</f>
        <v>96581.243207615276</v>
      </c>
    </row>
    <row r="6" spans="1:9" x14ac:dyDescent="0.25">
      <c r="A6">
        <v>3</v>
      </c>
      <c r="B6">
        <v>6</v>
      </c>
      <c r="C6">
        <v>175000</v>
      </c>
      <c r="D6">
        <f t="shared" si="0"/>
        <v>1.791759469228055</v>
      </c>
      <c r="E6">
        <f t="shared" si="1"/>
        <v>12.072541252905651</v>
      </c>
      <c r="F6">
        <f t="shared" si="2"/>
        <v>3.2104019955684011</v>
      </c>
      <c r="G6">
        <f t="shared" si="2"/>
        <v>145.74625230310875</v>
      </c>
      <c r="H6">
        <f t="shared" si="3"/>
        <v>21.631090107540029</v>
      </c>
      <c r="I6">
        <f t="shared" si="4"/>
        <v>227039.3325032116</v>
      </c>
    </row>
    <row r="7" spans="1:9" x14ac:dyDescent="0.25">
      <c r="A7">
        <v>4</v>
      </c>
      <c r="B7">
        <v>7</v>
      </c>
      <c r="C7">
        <v>360000</v>
      </c>
      <c r="D7">
        <f t="shared" si="0"/>
        <v>1.9459101490553132</v>
      </c>
      <c r="E7">
        <f t="shared" si="1"/>
        <v>12.793859310432293</v>
      </c>
      <c r="F7">
        <f t="shared" si="2"/>
        <v>3.7865663081964716</v>
      </c>
      <c r="G7">
        <f t="shared" si="2"/>
        <v>163.68283605513506</v>
      </c>
      <c r="H7">
        <f t="shared" si="3"/>
        <v>24.895700677756011</v>
      </c>
      <c r="I7">
        <f t="shared" si="4"/>
        <v>467684.79997835227</v>
      </c>
    </row>
    <row r="8" spans="1:9" x14ac:dyDescent="0.25">
      <c r="A8">
        <v>5</v>
      </c>
      <c r="B8">
        <v>9</v>
      </c>
      <c r="C8">
        <v>1150000</v>
      </c>
      <c r="D8">
        <f t="shared" si="0"/>
        <v>2.1972245773362196</v>
      </c>
      <c r="E8">
        <f t="shared" si="1"/>
        <v>13.955272500339433</v>
      </c>
      <c r="F8">
        <f t="shared" si="2"/>
        <v>4.8277958432503283</v>
      </c>
      <c r="G8">
        <f t="shared" si="2"/>
        <v>194.74963055873002</v>
      </c>
      <c r="H8">
        <f t="shared" si="3"/>
        <v>30.662867721170077</v>
      </c>
      <c r="I8">
        <f t="shared" si="4"/>
        <v>1519258.4644839582</v>
      </c>
    </row>
    <row r="9" spans="1:9" x14ac:dyDescent="0.25">
      <c r="A9">
        <v>6</v>
      </c>
      <c r="B9">
        <v>10</v>
      </c>
      <c r="C9">
        <v>2200000</v>
      </c>
      <c r="D9">
        <f t="shared" si="0"/>
        <v>2.3025850929940459</v>
      </c>
      <c r="E9">
        <f t="shared" si="1"/>
        <v>14.603967918328545</v>
      </c>
      <c r="F9">
        <f t="shared" si="2"/>
        <v>5.3018981104783993</v>
      </c>
      <c r="G9">
        <f t="shared" si="2"/>
        <v>213.27587895956935</v>
      </c>
      <c r="H9">
        <f t="shared" si="3"/>
        <v>33.626878827306598</v>
      </c>
      <c r="I9">
        <f t="shared" si="4"/>
        <v>2489697.6585674253</v>
      </c>
    </row>
    <row r="10" spans="1:9" x14ac:dyDescent="0.25">
      <c r="A10">
        <v>7</v>
      </c>
      <c r="B10">
        <v>11</v>
      </c>
      <c r="C10">
        <v>4500000</v>
      </c>
      <c r="D10">
        <f t="shared" si="0"/>
        <v>2.3978952727983707</v>
      </c>
      <c r="E10">
        <f t="shared" si="1"/>
        <v>15.319587954740548</v>
      </c>
      <c r="F10">
        <f t="shared" si="2"/>
        <v>5.7499017393087728</v>
      </c>
      <c r="G10">
        <f t="shared" si="2"/>
        <v>234.68977510303171</v>
      </c>
      <c r="H10">
        <f t="shared" si="3"/>
        <v>36.734767537891223</v>
      </c>
      <c r="I10">
        <f t="shared" si="4"/>
        <v>3892234.3756692032</v>
      </c>
    </row>
    <row r="11" spans="1:9" x14ac:dyDescent="0.25">
      <c r="A11">
        <v>8</v>
      </c>
      <c r="B11">
        <v>12</v>
      </c>
      <c r="C11">
        <v>8800000</v>
      </c>
      <c r="D11">
        <f t="shared" si="0"/>
        <v>2.4849066497880004</v>
      </c>
      <c r="E11">
        <f t="shared" si="1"/>
        <v>15.990262279448435</v>
      </c>
      <c r="F11">
        <f t="shared" si="2"/>
        <v>6.174761058160624</v>
      </c>
      <c r="G11">
        <f t="shared" si="2"/>
        <v>255.68848776555149</v>
      </c>
      <c r="H11">
        <f t="shared" si="3"/>
        <v>39.734309070055644</v>
      </c>
      <c r="I11">
        <f t="shared" si="4"/>
        <v>5852681.9055419518</v>
      </c>
    </row>
    <row r="13" spans="1:9" x14ac:dyDescent="0.25">
      <c r="A13" t="s">
        <v>8</v>
      </c>
      <c r="D13" s="2">
        <f>SUM(D4:D12)</f>
        <v>16.116013484753996</v>
      </c>
      <c r="E13" s="2">
        <f t="shared" ref="E13:H13" si="5">SUM(E4:E11)</f>
        <v>107.01690167118788</v>
      </c>
      <c r="F13" s="2">
        <f>SUM(F4:F12)</f>
        <v>33.563427504616037</v>
      </c>
      <c r="G13" s="2">
        <f t="shared" si="5"/>
        <v>1456.2694748826584</v>
      </c>
      <c r="H13" s="2">
        <f t="shared" si="5"/>
        <v>220.73179691967511</v>
      </c>
    </row>
    <row r="15" spans="1:9" x14ac:dyDescent="0.25">
      <c r="B15" s="3" t="s">
        <v>9</v>
      </c>
      <c r="C15">
        <f>SLOPE(E4:E11,D4:D11)</f>
        <v>4.6880837119291909</v>
      </c>
      <c r="D15" s="3" t="s">
        <v>11</v>
      </c>
      <c r="E15">
        <f>C15</f>
        <v>4.6880837119291909</v>
      </c>
    </row>
    <row r="16" spans="1:9" x14ac:dyDescent="0.25">
      <c r="B16" s="3" t="s">
        <v>10</v>
      </c>
      <c r="C16">
        <f>INTERCEPT(E4:E11,D4:D11)</f>
        <v>3.932960169010185</v>
      </c>
      <c r="D16" s="3" t="s">
        <v>12</v>
      </c>
      <c r="E16">
        <f>EXP(C16)</f>
        <v>51.057894185896153</v>
      </c>
    </row>
    <row r="17" spans="1:6" x14ac:dyDescent="0.25">
      <c r="A17" t="s">
        <v>14</v>
      </c>
    </row>
    <row r="18" spans="1:6" x14ac:dyDescent="0.25">
      <c r="A18" t="s">
        <v>15</v>
      </c>
      <c r="B18" s="3" t="s">
        <v>17</v>
      </c>
      <c r="C18">
        <f>CORREL(E4:E11,D4:D11)</f>
        <v>0.98844953307890493</v>
      </c>
      <c r="E18" t="s">
        <v>19</v>
      </c>
    </row>
    <row r="19" spans="1:6" x14ac:dyDescent="0.25">
      <c r="B19" s="3" t="s">
        <v>18</v>
      </c>
      <c r="C19">
        <f>C18^2</f>
        <v>0.97703247944390514</v>
      </c>
      <c r="E19" t="s">
        <v>20</v>
      </c>
      <c r="F19">
        <f>$E$16*13^$E$15</f>
        <v>8517704.8068707064</v>
      </c>
    </row>
    <row r="20" spans="1:6" x14ac:dyDescent="0.25">
      <c r="A20" t="s">
        <v>16</v>
      </c>
      <c r="B20" s="3" t="s">
        <v>17</v>
      </c>
      <c r="C20">
        <f>CORREL(I4:I11,C4:C11)</f>
        <v>0.97882048012572476</v>
      </c>
    </row>
    <row r="21" spans="1:6" x14ac:dyDescent="0.25">
      <c r="B21" s="3" t="s">
        <v>18</v>
      </c>
      <c r="C21">
        <f>C20^2</f>
        <v>0.95808953231355432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ECBD-4EB7-4F48-8DA0-3DF7503EDA32}">
  <dimension ref="A1:I21"/>
  <sheetViews>
    <sheetView tabSelected="1" zoomScale="115" zoomScaleNormal="115" workbookViewId="0">
      <selection activeCell="M17" sqref="M17"/>
    </sheetView>
  </sheetViews>
  <sheetFormatPr defaultRowHeight="15" x14ac:dyDescent="0.25"/>
  <cols>
    <col min="3" max="3" width="13.42578125" bestFit="1" customWidth="1"/>
    <col min="5" max="5" width="13.42578125" bestFit="1" customWidth="1"/>
    <col min="6" max="6" width="12" bestFit="1" customWidth="1"/>
    <col min="9" max="9" width="13.140625" bestFit="1" customWidth="1"/>
  </cols>
  <sheetData>
    <row r="1" spans="1:9" x14ac:dyDescent="0.25">
      <c r="A1" t="s">
        <v>24</v>
      </c>
    </row>
    <row r="3" spans="1:9" x14ac:dyDescent="0.25">
      <c r="A3" s="1" t="s">
        <v>7</v>
      </c>
      <c r="B3" s="1" t="s">
        <v>0</v>
      </c>
      <c r="C3" s="1" t="s">
        <v>1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13</v>
      </c>
    </row>
    <row r="4" spans="1:9" x14ac:dyDescent="0.25">
      <c r="A4">
        <v>1</v>
      </c>
      <c r="B4">
        <v>4</v>
      </c>
      <c r="C4">
        <v>50000</v>
      </c>
      <c r="D4">
        <f>B4</f>
        <v>4</v>
      </c>
      <c r="E4">
        <f>LN(C4)</f>
        <v>10.819778284410283</v>
      </c>
      <c r="F4">
        <f>D4^2</f>
        <v>16</v>
      </c>
      <c r="G4">
        <f>E4^2</f>
        <v>117.06760212379633</v>
      </c>
      <c r="H4">
        <f>D4*E4</f>
        <v>43.279113137641133</v>
      </c>
      <c r="I4">
        <f>$E$16*$E$15^B4</f>
        <v>49601.418875919466</v>
      </c>
    </row>
    <row r="5" spans="1:9" x14ac:dyDescent="0.25">
      <c r="A5">
        <v>2</v>
      </c>
      <c r="B5">
        <v>5</v>
      </c>
      <c r="C5">
        <v>95000</v>
      </c>
      <c r="D5">
        <f t="shared" ref="D5:D12" si="0">B5</f>
        <v>5</v>
      </c>
      <c r="E5">
        <f t="shared" ref="E5:E11" si="1">LN(C5)</f>
        <v>11.461632170582678</v>
      </c>
      <c r="F5">
        <f t="shared" ref="F5:G12" si="2">D5^2</f>
        <v>25</v>
      </c>
      <c r="G5">
        <f t="shared" si="2"/>
        <v>131.36901201373581</v>
      </c>
      <c r="H5">
        <f t="shared" ref="H5:H11" si="3">D5*E5</f>
        <v>57.308160852913389</v>
      </c>
      <c r="I5">
        <f t="shared" ref="I5:I11" si="4">$E$16*$E$15^B5</f>
        <v>94193.759990334816</v>
      </c>
    </row>
    <row r="6" spans="1:9" x14ac:dyDescent="0.25">
      <c r="A6">
        <v>3</v>
      </c>
      <c r="B6">
        <v>6</v>
      </c>
      <c r="C6">
        <v>175000</v>
      </c>
      <c r="D6">
        <f t="shared" si="0"/>
        <v>6</v>
      </c>
      <c r="E6">
        <f t="shared" si="1"/>
        <v>12.072541252905651</v>
      </c>
      <c r="F6">
        <f t="shared" si="2"/>
        <v>36</v>
      </c>
      <c r="G6">
        <f t="shared" si="2"/>
        <v>145.74625230310875</v>
      </c>
      <c r="H6">
        <f t="shared" si="3"/>
        <v>72.435247517433908</v>
      </c>
      <c r="I6">
        <f t="shared" si="4"/>
        <v>178875.21410046218</v>
      </c>
    </row>
    <row r="7" spans="1:9" x14ac:dyDescent="0.25">
      <c r="A7">
        <v>4</v>
      </c>
      <c r="B7">
        <v>7</v>
      </c>
      <c r="C7">
        <v>360000</v>
      </c>
      <c r="D7">
        <f t="shared" si="0"/>
        <v>7</v>
      </c>
      <c r="E7">
        <f t="shared" si="1"/>
        <v>12.793859310432293</v>
      </c>
      <c r="F7">
        <f t="shared" si="2"/>
        <v>49</v>
      </c>
      <c r="G7">
        <f t="shared" si="2"/>
        <v>163.68283605513506</v>
      </c>
      <c r="H7">
        <f t="shared" si="3"/>
        <v>89.557015173026045</v>
      </c>
      <c r="I7">
        <f t="shared" si="4"/>
        <v>339686.43169960851</v>
      </c>
    </row>
    <row r="8" spans="1:9" x14ac:dyDescent="0.25">
      <c r="A8">
        <v>5</v>
      </c>
      <c r="B8">
        <v>9</v>
      </c>
      <c r="C8">
        <v>1150000</v>
      </c>
      <c r="D8">
        <f t="shared" si="0"/>
        <v>9</v>
      </c>
      <c r="E8">
        <f t="shared" si="1"/>
        <v>13.955272500339433</v>
      </c>
      <c r="F8">
        <f t="shared" si="2"/>
        <v>81</v>
      </c>
      <c r="G8">
        <f t="shared" si="2"/>
        <v>194.74963055873002</v>
      </c>
      <c r="H8">
        <f t="shared" si="3"/>
        <v>125.5974525030549</v>
      </c>
      <c r="I8">
        <f t="shared" si="4"/>
        <v>1224994.8605157346</v>
      </c>
    </row>
    <row r="9" spans="1:9" x14ac:dyDescent="0.25">
      <c r="A9">
        <v>6</v>
      </c>
      <c r="B9">
        <v>10</v>
      </c>
      <c r="C9">
        <v>2200000</v>
      </c>
      <c r="D9">
        <f t="shared" si="0"/>
        <v>10</v>
      </c>
      <c r="E9">
        <f t="shared" si="1"/>
        <v>14.603967918328545</v>
      </c>
      <c r="F9">
        <f t="shared" si="2"/>
        <v>100</v>
      </c>
      <c r="G9">
        <f t="shared" si="2"/>
        <v>213.27587895956935</v>
      </c>
      <c r="H9">
        <f t="shared" si="3"/>
        <v>146.03967918328544</v>
      </c>
      <c r="I9">
        <f t="shared" si="4"/>
        <v>2326281.6769306348</v>
      </c>
    </row>
    <row r="10" spans="1:9" x14ac:dyDescent="0.25">
      <c r="A10">
        <v>7</v>
      </c>
      <c r="B10">
        <v>11</v>
      </c>
      <c r="C10">
        <v>4500000</v>
      </c>
      <c r="D10">
        <f t="shared" si="0"/>
        <v>11</v>
      </c>
      <c r="E10">
        <f t="shared" si="1"/>
        <v>15.319587954740548</v>
      </c>
      <c r="F10">
        <f t="shared" si="2"/>
        <v>121</v>
      </c>
      <c r="G10">
        <f t="shared" si="2"/>
        <v>234.68977510303171</v>
      </c>
      <c r="H10">
        <f t="shared" si="3"/>
        <v>168.51546750214604</v>
      </c>
      <c r="I10">
        <f t="shared" si="4"/>
        <v>4417640.1182163954</v>
      </c>
    </row>
    <row r="11" spans="1:9" x14ac:dyDescent="0.25">
      <c r="A11">
        <v>8</v>
      </c>
      <c r="B11">
        <v>12</v>
      </c>
      <c r="C11">
        <v>8800000</v>
      </c>
      <c r="D11">
        <f t="shared" si="0"/>
        <v>12</v>
      </c>
      <c r="E11">
        <f t="shared" si="1"/>
        <v>15.990262279448435</v>
      </c>
      <c r="F11">
        <f t="shared" si="2"/>
        <v>144</v>
      </c>
      <c r="G11">
        <f t="shared" si="2"/>
        <v>255.68848776555149</v>
      </c>
      <c r="H11">
        <f t="shared" si="3"/>
        <v>191.88314735338122</v>
      </c>
      <c r="I11">
        <f t="shared" si="4"/>
        <v>8389157.8597757593</v>
      </c>
    </row>
    <row r="13" spans="1:9" x14ac:dyDescent="0.25">
      <c r="A13" t="s">
        <v>8</v>
      </c>
      <c r="D13" s="2">
        <f>SUM(D4:D12)</f>
        <v>64</v>
      </c>
      <c r="E13" s="2">
        <f t="shared" ref="E13:H13" si="5">SUM(E4:E11)</f>
        <v>107.01690167118788</v>
      </c>
      <c r="F13" s="2">
        <f>SUM(F4:F12)</f>
        <v>572</v>
      </c>
      <c r="G13" s="2">
        <f t="shared" si="5"/>
        <v>1456.2694748826584</v>
      </c>
      <c r="H13" s="2">
        <f t="shared" si="5"/>
        <v>894.61528322288211</v>
      </c>
    </row>
    <row r="15" spans="1:9" x14ac:dyDescent="0.25">
      <c r="B15" s="3" t="s">
        <v>9</v>
      </c>
      <c r="C15">
        <f>SLOPE(E4:E11,D4:D11)</f>
        <v>0.64133449755631899</v>
      </c>
      <c r="D15" s="3" t="s">
        <v>11</v>
      </c>
      <c r="E15">
        <f>EXP(C15)</f>
        <v>1.8990134178614007</v>
      </c>
    </row>
    <row r="16" spans="1:9" x14ac:dyDescent="0.25">
      <c r="B16" s="3" t="s">
        <v>10</v>
      </c>
      <c r="C16">
        <f>INTERCEPT(E4:E11,D4:D11)</f>
        <v>8.2464367284479323</v>
      </c>
      <c r="D16" s="3" t="s">
        <v>12</v>
      </c>
      <c r="E16">
        <f>EXP(C16)</f>
        <v>3814.0112219012931</v>
      </c>
    </row>
    <row r="17" spans="1:6" x14ac:dyDescent="0.25">
      <c r="A17" t="s">
        <v>14</v>
      </c>
    </row>
    <row r="18" spans="1:6" x14ac:dyDescent="0.25">
      <c r="A18" t="s">
        <v>15</v>
      </c>
      <c r="B18" s="3" t="s">
        <v>17</v>
      </c>
      <c r="C18">
        <f>CORREL(E4:E11,D4:D11)</f>
        <v>0.99972207730424723</v>
      </c>
      <c r="E18" t="s">
        <v>19</v>
      </c>
    </row>
    <row r="19" spans="1:6" x14ac:dyDescent="0.25">
      <c r="B19" s="3" t="s">
        <v>18</v>
      </c>
      <c r="C19">
        <f>C18^2</f>
        <v>0.99944423184951925</v>
      </c>
      <c r="E19" t="s">
        <v>20</v>
      </c>
      <c r="F19">
        <f>$E$16*$E$15^13</f>
        <v>15931123.340271596</v>
      </c>
    </row>
    <row r="20" spans="1:6" x14ac:dyDescent="0.25">
      <c r="A20" t="s">
        <v>16</v>
      </c>
      <c r="B20" s="3" t="s">
        <v>17</v>
      </c>
      <c r="C20">
        <f>CORREL(I4:I11,C4:C11)</f>
        <v>0.99955565745634234</v>
      </c>
    </row>
    <row r="21" spans="1:6" x14ac:dyDescent="0.25">
      <c r="B21" s="3" t="s">
        <v>18</v>
      </c>
      <c r="C21">
        <f>C20^2</f>
        <v>0.99911151235298079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Exponential Reg</vt:lpstr>
      <vt:lpstr>Power Reg</vt:lpstr>
      <vt:lpstr>Exponential (AB)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2026-05-25T06:34:06Z</dcterms:created>
  <dcterms:modified xsi:type="dcterms:W3CDTF">2026-05-25T07:12:47Z</dcterms:modified>
</cp:coreProperties>
</file>